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29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1" i="1"/>
  <c r="H29"/>
  <c r="F29"/>
  <c r="H72"/>
  <c r="I60"/>
  <c r="F72"/>
  <c r="E72"/>
  <c r="I66"/>
  <c r="F44"/>
  <c r="G66"/>
  <c r="F66"/>
  <c r="F60"/>
  <c r="H60" s="1"/>
  <c r="H44"/>
  <c r="E44"/>
  <c r="J38"/>
  <c r="G38"/>
  <c r="I38" s="1"/>
  <c r="I50"/>
  <c r="G50"/>
  <c r="F50"/>
  <c r="H17"/>
  <c r="E17"/>
  <c r="G17" s="1"/>
  <c r="F17"/>
  <c r="F23"/>
  <c r="I23"/>
  <c r="G23"/>
  <c r="J11"/>
  <c r="G11"/>
  <c r="G72" l="1"/>
  <c r="K38"/>
  <c r="J66"/>
  <c r="I29"/>
  <c r="G29"/>
  <c r="I72"/>
  <c r="J60"/>
  <c r="H66"/>
  <c r="I44"/>
  <c r="G44"/>
  <c r="H50"/>
  <c r="I17"/>
  <c r="J50"/>
  <c r="J23"/>
  <c r="H23"/>
  <c r="K11"/>
  <c r="I11"/>
</calcChain>
</file>

<file path=xl/comments1.xml><?xml version="1.0" encoding="utf-8"?>
<comments xmlns="http://schemas.openxmlformats.org/spreadsheetml/2006/main">
  <authors>
    <author>willie</author>
  </authors>
  <commentList>
    <comment ref="E29" authorId="0">
      <text>
        <r>
          <rPr>
            <b/>
            <sz val="9"/>
            <color indexed="81"/>
            <rFont val="Tahoma"/>
            <family val="2"/>
          </rPr>
          <t>Get I value from beam selection guide</t>
        </r>
      </text>
    </comment>
  </commentList>
</comments>
</file>

<file path=xl/sharedStrings.xml><?xml version="1.0" encoding="utf-8"?>
<sst xmlns="http://schemas.openxmlformats.org/spreadsheetml/2006/main" count="102" uniqueCount="32">
  <si>
    <t>Width</t>
  </si>
  <si>
    <t>Heigth</t>
  </si>
  <si>
    <t>length</t>
  </si>
  <si>
    <t>I</t>
  </si>
  <si>
    <t>Max Deflection</t>
  </si>
  <si>
    <t>E</t>
  </si>
  <si>
    <t>Thickness</t>
  </si>
  <si>
    <t>Load</t>
  </si>
  <si>
    <t>Max bending stress</t>
  </si>
  <si>
    <t>Square&amp; Rectangle tubing deflection calculations simply supported</t>
  </si>
  <si>
    <t>Square&amp; Rectangle bar deflection calculations simply supported center load</t>
  </si>
  <si>
    <t>Round bar deflection calculations simpply supported center load</t>
  </si>
  <si>
    <t>Diameter</t>
  </si>
  <si>
    <t>Length</t>
  </si>
  <si>
    <t>Square&amp; Rectangle bar deflection calculations cantilever end load</t>
  </si>
  <si>
    <t>Max moment</t>
  </si>
  <si>
    <t>max moment</t>
  </si>
  <si>
    <t>Square&amp; Rectangle bar deflection calculations uniform load</t>
  </si>
  <si>
    <t>Load/in</t>
  </si>
  <si>
    <t>Height</t>
  </si>
  <si>
    <t>Simply supported center loads</t>
  </si>
  <si>
    <t>Max Bending Stress</t>
  </si>
  <si>
    <t>Square&amp; Rectangle tubing deflection calculations cantilever</t>
  </si>
  <si>
    <t>Round bar deflection calculations cantilever</t>
  </si>
  <si>
    <t>I.D. PIPE</t>
  </si>
  <si>
    <t>SIMPLY SUPPORTED UNIFORM LOAD</t>
  </si>
  <si>
    <t>Pipe simply supported uniform load</t>
  </si>
  <si>
    <t>O.D. PIPE</t>
  </si>
  <si>
    <t>CANTILEVER END LOAD</t>
  </si>
  <si>
    <t>ISP</t>
  </si>
  <si>
    <t>TOTAL WT/IN</t>
  </si>
  <si>
    <t>I Beam deflection simply supported center load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</si>
</sst>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1" fillId="0" borderId="0" xfId="0" applyFont="1"/>
    <xf numFmtId="0" fontId="3" fillId="0" borderId="1" xfId="0" applyFont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2" fontId="3" fillId="0" borderId="0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3</xdr:row>
      <xdr:rowOff>257175</xdr:rowOff>
    </xdr:from>
    <xdr:to>
      <xdr:col>19</xdr:col>
      <xdr:colOff>552450</xdr:colOff>
      <xdr:row>23</xdr:row>
      <xdr:rowOff>178087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53775" y="828675"/>
          <a:ext cx="4810125" cy="3835687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657226</xdr:colOff>
      <xdr:row>30</xdr:row>
      <xdr:rowOff>257176</xdr:rowOff>
    </xdr:from>
    <xdr:to>
      <xdr:col>20</xdr:col>
      <xdr:colOff>47625</xdr:colOff>
      <xdr:row>53</xdr:row>
      <xdr:rowOff>38113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25201" y="5314951"/>
          <a:ext cx="4943474" cy="4267212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19051</xdr:colOff>
      <xdr:row>54</xdr:row>
      <xdr:rowOff>180975</xdr:rowOff>
    </xdr:from>
    <xdr:to>
      <xdr:col>20</xdr:col>
      <xdr:colOff>552451</xdr:colOff>
      <xdr:row>77</xdr:row>
      <xdr:rowOff>83650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163301" y="10020300"/>
          <a:ext cx="5410200" cy="4284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V106"/>
  <sheetViews>
    <sheetView tabSelected="1" zoomScaleSheetLayoutView="100" workbookViewId="0">
      <selection activeCell="E29" sqref="E29"/>
    </sheetView>
  </sheetViews>
  <sheetFormatPr defaultRowHeight="15"/>
  <cols>
    <col min="2" max="2" width="12.7109375" bestFit="1" customWidth="1"/>
    <col min="3" max="4" width="9.42578125" bestFit="1" customWidth="1"/>
    <col min="5" max="5" width="11.140625" customWidth="1"/>
    <col min="6" max="6" width="14.7109375" bestFit="1" customWidth="1"/>
    <col min="7" max="7" width="15.42578125" bestFit="1" customWidth="1"/>
    <col min="8" max="9" width="18.42578125" bestFit="1" customWidth="1"/>
    <col min="10" max="10" width="18.140625" customWidth="1"/>
    <col min="11" max="11" width="20" customWidth="1"/>
    <col min="12" max="12" width="10.140625" bestFit="1" customWidth="1"/>
  </cols>
  <sheetData>
    <row r="3" spans="2:22">
      <c r="P3" t="s">
        <v>29</v>
      </c>
    </row>
    <row r="4" spans="2:22" ht="23.25">
      <c r="C4" s="22" t="s">
        <v>20</v>
      </c>
      <c r="D4" s="22"/>
      <c r="E4" s="22"/>
      <c r="F4" s="22"/>
      <c r="G4" s="22"/>
      <c r="H4" s="22"/>
    </row>
    <row r="8" spans="2:22">
      <c r="C8" s="6" t="s">
        <v>9</v>
      </c>
      <c r="D8" s="6"/>
      <c r="E8" s="6"/>
      <c r="F8" s="6"/>
      <c r="G8" s="6"/>
      <c r="H8" s="5"/>
      <c r="I8" s="4"/>
    </row>
    <row r="9" spans="2:22">
      <c r="L9" s="11"/>
    </row>
    <row r="10" spans="2:22">
      <c r="B10" s="8" t="s">
        <v>7</v>
      </c>
      <c r="C10" s="8" t="s">
        <v>0</v>
      </c>
      <c r="D10" s="8" t="s">
        <v>1</v>
      </c>
      <c r="E10" s="8" t="s">
        <v>6</v>
      </c>
      <c r="F10" s="8" t="s">
        <v>2</v>
      </c>
      <c r="G10" s="8" t="s">
        <v>3</v>
      </c>
      <c r="H10" s="8" t="s">
        <v>5</v>
      </c>
      <c r="I10" s="8" t="s">
        <v>4</v>
      </c>
      <c r="J10" s="10" t="s">
        <v>15</v>
      </c>
      <c r="K10" s="8" t="s">
        <v>21</v>
      </c>
      <c r="L10" s="12"/>
      <c r="O10" s="1"/>
      <c r="P10" s="1"/>
      <c r="Q10" s="1"/>
      <c r="R10" s="1"/>
      <c r="S10" s="1"/>
      <c r="T10" s="1"/>
      <c r="U10" s="3"/>
      <c r="V10" s="1"/>
    </row>
    <row r="11" spans="2:22">
      <c r="B11" s="18">
        <v>3000</v>
      </c>
      <c r="C11" s="17">
        <v>2</v>
      </c>
      <c r="D11" s="17">
        <v>4</v>
      </c>
      <c r="E11" s="17">
        <v>0.25</v>
      </c>
      <c r="F11" s="17">
        <v>60</v>
      </c>
      <c r="G11" s="8">
        <f>(C11*D11^3)/12-((C11-E11*2)*(D11-E11*2)^3)/12</f>
        <v>5.3072916666666661</v>
      </c>
      <c r="H11" s="18">
        <f>29*10^6</f>
        <v>29000000</v>
      </c>
      <c r="I11" s="8">
        <f>-(5*(B11/F11)*F11^4)/(384*H11*G11)</f>
        <v>-5.4820479848397691E-2</v>
      </c>
      <c r="J11" s="10">
        <f>((B11/F11)*(F11/2)^2)/2</f>
        <v>22500</v>
      </c>
      <c r="K11" s="8">
        <f>J11*(D11/2)/G11</f>
        <v>8478.9008832188429</v>
      </c>
      <c r="L11" s="13"/>
      <c r="O11" s="2"/>
      <c r="P11" s="2"/>
      <c r="Q11" s="2"/>
      <c r="R11" s="2"/>
    </row>
    <row r="14" spans="2:22">
      <c r="C14" s="6" t="s">
        <v>11</v>
      </c>
    </row>
    <row r="15" spans="2:22">
      <c r="J15" s="11"/>
    </row>
    <row r="16" spans="2:22">
      <c r="B16" s="8" t="s">
        <v>7</v>
      </c>
      <c r="C16" s="8" t="s">
        <v>12</v>
      </c>
      <c r="D16" s="8" t="s">
        <v>13</v>
      </c>
      <c r="E16" s="8" t="s">
        <v>3</v>
      </c>
      <c r="F16" s="8" t="s">
        <v>5</v>
      </c>
      <c r="G16" s="8" t="s">
        <v>4</v>
      </c>
      <c r="H16" s="8" t="s">
        <v>16</v>
      </c>
      <c r="I16" s="8" t="s">
        <v>8</v>
      </c>
      <c r="J16" s="13"/>
    </row>
    <row r="17" spans="2:12">
      <c r="B17" s="18">
        <v>250</v>
      </c>
      <c r="C17" s="18">
        <v>3</v>
      </c>
      <c r="D17" s="18">
        <v>150</v>
      </c>
      <c r="E17" s="8">
        <f>PI()*C17^4/64</f>
        <v>3.9760782021995817</v>
      </c>
      <c r="F17" s="18">
        <f>29*10^6</f>
        <v>29000000</v>
      </c>
      <c r="G17" s="8">
        <f>-((B17)*D17^3)/(48*F17*E17)</f>
        <v>-0.15244726349798404</v>
      </c>
      <c r="H17" s="8">
        <f>B17*D17/2</f>
        <v>18750</v>
      </c>
      <c r="I17" s="8">
        <f>H17*(C17/2)/E17</f>
        <v>7073.5530263064602</v>
      </c>
      <c r="J17" s="13"/>
    </row>
    <row r="18" spans="2:12">
      <c r="J18" s="11"/>
    </row>
    <row r="19" spans="2:12">
      <c r="K19" s="11"/>
      <c r="L19" s="11"/>
    </row>
    <row r="20" spans="2:12">
      <c r="C20" s="6" t="s">
        <v>10</v>
      </c>
      <c r="D20" s="6"/>
      <c r="E20" s="6"/>
      <c r="F20" s="6"/>
      <c r="G20" s="6"/>
      <c r="K20" s="11"/>
      <c r="L20" s="11"/>
    </row>
    <row r="21" spans="2:12">
      <c r="K21" s="11"/>
      <c r="L21" s="11"/>
    </row>
    <row r="22" spans="2:12">
      <c r="B22" s="8" t="s">
        <v>7</v>
      </c>
      <c r="C22" s="8" t="s">
        <v>0</v>
      </c>
      <c r="D22" s="8" t="s">
        <v>1</v>
      </c>
      <c r="E22" s="8" t="s">
        <v>2</v>
      </c>
      <c r="F22" s="8" t="s">
        <v>3</v>
      </c>
      <c r="G22" s="8" t="s">
        <v>5</v>
      </c>
      <c r="H22" s="8" t="s">
        <v>4</v>
      </c>
      <c r="I22" s="8" t="s">
        <v>15</v>
      </c>
      <c r="J22" s="8" t="s">
        <v>8</v>
      </c>
      <c r="K22" s="13"/>
      <c r="L22" s="11"/>
    </row>
    <row r="23" spans="2:12">
      <c r="B23" s="18">
        <v>40000</v>
      </c>
      <c r="C23" s="17">
        <v>0.5</v>
      </c>
      <c r="D23" s="17">
        <v>3</v>
      </c>
      <c r="E23" s="17">
        <v>48</v>
      </c>
      <c r="F23" s="8">
        <f>C23*D23^3/12</f>
        <v>1.125</v>
      </c>
      <c r="G23" s="18">
        <f>29*10^6</f>
        <v>29000000</v>
      </c>
      <c r="H23" s="8">
        <f>-((B23)*E23^3)/(48*G23*F23)</f>
        <v>-2.8248275862068963</v>
      </c>
      <c r="I23" s="8">
        <f>B23*E23/2</f>
        <v>960000</v>
      </c>
      <c r="J23" s="8">
        <f>I23*(D23/2)/F23</f>
        <v>1280000</v>
      </c>
      <c r="K23" s="13"/>
      <c r="L23" s="11"/>
    </row>
    <row r="24" spans="2:12">
      <c r="K24" s="11"/>
      <c r="L24" s="11"/>
    </row>
    <row r="25" spans="2:12">
      <c r="K25" s="11"/>
      <c r="L25" s="11"/>
    </row>
    <row r="26" spans="2:12">
      <c r="C26" s="6" t="s">
        <v>31</v>
      </c>
      <c r="D26" s="6"/>
      <c r="E26" s="6"/>
      <c r="F26" s="6"/>
      <c r="G26" s="6"/>
      <c r="K26" s="11"/>
      <c r="L26" s="11"/>
    </row>
    <row r="27" spans="2:12">
      <c r="K27" s="11"/>
      <c r="L27" s="11"/>
    </row>
    <row r="28" spans="2:12">
      <c r="B28" s="8" t="s">
        <v>7</v>
      </c>
      <c r="C28" s="8" t="s">
        <v>1</v>
      </c>
      <c r="D28" s="8" t="s">
        <v>2</v>
      </c>
      <c r="E28" s="8" t="s">
        <v>3</v>
      </c>
      <c r="F28" s="8" t="s">
        <v>5</v>
      </c>
      <c r="G28" s="8" t="s">
        <v>4</v>
      </c>
      <c r="H28" s="8" t="s">
        <v>15</v>
      </c>
      <c r="I28" s="8" t="s">
        <v>8</v>
      </c>
      <c r="K28" s="11"/>
      <c r="L28" s="11"/>
    </row>
    <row r="29" spans="2:12">
      <c r="B29" s="18">
        <v>1500</v>
      </c>
      <c r="C29" s="17">
        <v>6</v>
      </c>
      <c r="D29" s="17">
        <v>300</v>
      </c>
      <c r="E29" s="21">
        <v>104.4</v>
      </c>
      <c r="F29" s="18">
        <f>29*10^6</f>
        <v>29000000</v>
      </c>
      <c r="G29" s="8">
        <f>-((B29)*D29^3)/(48*F29*E29)</f>
        <v>-0.2786860879904875</v>
      </c>
      <c r="H29" s="8">
        <f>B29*D29/2</f>
        <v>225000</v>
      </c>
      <c r="I29" s="8">
        <f>H29*(C29/2)/E29</f>
        <v>6465.5172413793098</v>
      </c>
      <c r="K29" s="11"/>
      <c r="L29" s="11"/>
    </row>
    <row r="30" spans="2:12">
      <c r="K30" s="11"/>
      <c r="L30" s="11"/>
    </row>
    <row r="31" spans="2:12" ht="23.25">
      <c r="C31" s="22" t="s">
        <v>28</v>
      </c>
      <c r="D31" s="22"/>
      <c r="E31" s="22"/>
      <c r="F31" s="22"/>
      <c r="G31" s="22"/>
      <c r="H31" s="22"/>
      <c r="I31" s="22"/>
      <c r="K31" s="11"/>
      <c r="L31" s="11"/>
    </row>
    <row r="35" spans="2:12">
      <c r="C35" s="6" t="s">
        <v>22</v>
      </c>
      <c r="D35" s="6"/>
      <c r="E35" s="6"/>
      <c r="F35" s="6"/>
      <c r="G35" s="6"/>
      <c r="H35" s="5"/>
      <c r="I35" s="5"/>
      <c r="L35" s="11"/>
    </row>
    <row r="36" spans="2:12">
      <c r="K36" s="11"/>
      <c r="L36" s="11"/>
    </row>
    <row r="37" spans="2:12">
      <c r="B37" s="8" t="s">
        <v>7</v>
      </c>
      <c r="C37" s="8" t="s">
        <v>0</v>
      </c>
      <c r="D37" s="8" t="s">
        <v>1</v>
      </c>
      <c r="E37" s="8" t="s">
        <v>6</v>
      </c>
      <c r="F37" s="8" t="s">
        <v>2</v>
      </c>
      <c r="G37" s="8" t="s">
        <v>3</v>
      </c>
      <c r="H37" s="8" t="s">
        <v>5</v>
      </c>
      <c r="I37" s="8" t="s">
        <v>4</v>
      </c>
      <c r="J37" s="10" t="s">
        <v>15</v>
      </c>
      <c r="K37" s="8" t="s">
        <v>21</v>
      </c>
      <c r="L37" s="12"/>
    </row>
    <row r="38" spans="2:12">
      <c r="B38" s="18">
        <v>2000</v>
      </c>
      <c r="C38" s="17">
        <v>4</v>
      </c>
      <c r="D38" s="17">
        <v>6</v>
      </c>
      <c r="E38" s="17">
        <v>0.25</v>
      </c>
      <c r="F38" s="17">
        <v>60</v>
      </c>
      <c r="G38" s="8">
        <f>(C38*D38^3)/12-((C38-E38*2)*(D38-E38*2)^3)/12</f>
        <v>23.473958333333336</v>
      </c>
      <c r="H38" s="18">
        <v>290000000</v>
      </c>
      <c r="I38" s="8">
        <f>-((B38)*F38^3)/(3*H38*G38)</f>
        <v>-2.1153301760479862E-2</v>
      </c>
      <c r="J38" s="10">
        <f>B38*F38</f>
        <v>120000</v>
      </c>
      <c r="K38" s="8">
        <f>J38*(D38/2)/G38</f>
        <v>15336.143776347903</v>
      </c>
      <c r="L38" s="13"/>
    </row>
    <row r="39" spans="2:12">
      <c r="L39" s="11"/>
    </row>
    <row r="40" spans="2:12">
      <c r="L40" s="11"/>
    </row>
    <row r="41" spans="2:12">
      <c r="C41" s="6" t="s">
        <v>23</v>
      </c>
      <c r="L41" s="11"/>
    </row>
    <row r="43" spans="2:12">
      <c r="B43" s="8" t="s">
        <v>7</v>
      </c>
      <c r="C43" s="8" t="s">
        <v>12</v>
      </c>
      <c r="D43" s="8" t="s">
        <v>13</v>
      </c>
      <c r="E43" s="8" t="s">
        <v>3</v>
      </c>
      <c r="F43" s="8" t="s">
        <v>5</v>
      </c>
      <c r="G43" s="8" t="s">
        <v>4</v>
      </c>
      <c r="H43" s="8" t="s">
        <v>16</v>
      </c>
      <c r="I43" s="8" t="s">
        <v>8</v>
      </c>
    </row>
    <row r="44" spans="2:12">
      <c r="B44" s="18">
        <v>1500</v>
      </c>
      <c r="C44" s="18">
        <v>2.5</v>
      </c>
      <c r="D44" s="18">
        <v>8</v>
      </c>
      <c r="E44" s="8">
        <f>PI()*C44^4/64</f>
        <v>1.9174759848570515</v>
      </c>
      <c r="F44" s="18">
        <f>2.8*10^7</f>
        <v>28000000</v>
      </c>
      <c r="G44" s="8">
        <f>-((B44)*D44^3)/(3*F44*E44)</f>
        <v>-4.7681729602150639E-3</v>
      </c>
      <c r="H44" s="8">
        <f>B44*D44</f>
        <v>12000</v>
      </c>
      <c r="I44" s="8">
        <f>H44*(C44/2)/E44</f>
        <v>7822.7837628528396</v>
      </c>
    </row>
    <row r="47" spans="2:12">
      <c r="C47" s="6" t="s">
        <v>14</v>
      </c>
    </row>
    <row r="49" spans="2:10">
      <c r="B49" s="7" t="s">
        <v>7</v>
      </c>
      <c r="C49" s="8" t="s">
        <v>0</v>
      </c>
      <c r="D49" s="8" t="s">
        <v>1</v>
      </c>
      <c r="E49" s="8" t="s">
        <v>2</v>
      </c>
      <c r="F49" s="8" t="s">
        <v>3</v>
      </c>
      <c r="G49" s="8" t="s">
        <v>5</v>
      </c>
      <c r="H49" s="9" t="s">
        <v>4</v>
      </c>
      <c r="I49" s="8" t="s">
        <v>15</v>
      </c>
      <c r="J49" s="8" t="s">
        <v>8</v>
      </c>
    </row>
    <row r="50" spans="2:10">
      <c r="B50" s="16">
        <v>3</v>
      </c>
      <c r="C50" s="17">
        <v>1</v>
      </c>
      <c r="D50" s="17">
        <v>6.25E-2</v>
      </c>
      <c r="E50" s="17">
        <v>8</v>
      </c>
      <c r="F50" s="7">
        <f>C50*D50^3/12</f>
        <v>2.0345052083333332E-5</v>
      </c>
      <c r="G50" s="16">
        <f>29*10^6</f>
        <v>29000000</v>
      </c>
      <c r="H50" s="7">
        <f>-((B50)*E50^3)/(3*G50*F50)</f>
        <v>-0.86778703448275862</v>
      </c>
      <c r="I50" s="7">
        <f>B50*E50</f>
        <v>24</v>
      </c>
      <c r="J50" s="7">
        <f>I50*(D50/2)/F50</f>
        <v>36864</v>
      </c>
    </row>
    <row r="54" spans="2:10" ht="23.25">
      <c r="C54" s="22" t="s">
        <v>25</v>
      </c>
      <c r="D54" s="22"/>
      <c r="E54" s="22"/>
      <c r="F54" s="22"/>
      <c r="G54" s="22"/>
      <c r="H54" s="22"/>
      <c r="I54" s="22"/>
    </row>
    <row r="57" spans="2:10">
      <c r="C57" s="15" t="s">
        <v>26</v>
      </c>
    </row>
    <row r="59" spans="2:10">
      <c r="B59" s="8" t="s">
        <v>30</v>
      </c>
      <c r="C59" s="8" t="s">
        <v>27</v>
      </c>
      <c r="D59" s="8" t="s">
        <v>24</v>
      </c>
      <c r="E59" s="8" t="s">
        <v>2</v>
      </c>
      <c r="F59" s="8" t="s">
        <v>3</v>
      </c>
      <c r="G59" s="8" t="s">
        <v>5</v>
      </c>
      <c r="H59" s="8" t="s">
        <v>4</v>
      </c>
      <c r="I59" s="8" t="s">
        <v>15</v>
      </c>
      <c r="J59" s="8" t="s">
        <v>8</v>
      </c>
    </row>
    <row r="60" spans="2:10">
      <c r="B60" s="18">
        <v>3</v>
      </c>
      <c r="C60" s="18">
        <v>3.5</v>
      </c>
      <c r="D60" s="18">
        <v>3.0680000000000001</v>
      </c>
      <c r="E60" s="18">
        <v>150</v>
      </c>
      <c r="F60" s="8">
        <f>PI()/64*(C60^4-D60^4)</f>
        <v>3.0171565951975317</v>
      </c>
      <c r="G60" s="18">
        <v>29000000</v>
      </c>
      <c r="H60" s="8">
        <f>-(5*B60*E60^4)/(384*G60*F60)</f>
        <v>-0.22601081516190905</v>
      </c>
      <c r="I60" s="8">
        <f>(B60*E60/2)*(E60/2)</f>
        <v>16875</v>
      </c>
      <c r="J60" s="8">
        <f>(I60*(C60/2))/F60</f>
        <v>9787.7750352784078</v>
      </c>
    </row>
    <row r="63" spans="2:10">
      <c r="C63" s="6" t="s">
        <v>17</v>
      </c>
    </row>
    <row r="65" spans="2:14">
      <c r="B65" s="8" t="s">
        <v>18</v>
      </c>
      <c r="C65" s="8" t="s">
        <v>0</v>
      </c>
      <c r="D65" s="8" t="s">
        <v>19</v>
      </c>
      <c r="E65" s="8" t="s">
        <v>2</v>
      </c>
      <c r="F65" s="8" t="s">
        <v>3</v>
      </c>
      <c r="G65" s="8" t="s">
        <v>5</v>
      </c>
      <c r="H65" s="8" t="s">
        <v>4</v>
      </c>
      <c r="I65" s="8" t="s">
        <v>15</v>
      </c>
      <c r="J65" s="8" t="s">
        <v>8</v>
      </c>
    </row>
    <row r="66" spans="2:14">
      <c r="B66" s="18">
        <v>5</v>
      </c>
      <c r="C66" s="18">
        <v>1</v>
      </c>
      <c r="D66" s="18">
        <v>4.75</v>
      </c>
      <c r="E66" s="18">
        <v>264</v>
      </c>
      <c r="F66" s="8">
        <f>C66*D66^3/12</f>
        <v>8.9309895833333339</v>
      </c>
      <c r="G66" s="18">
        <f>29*10^6</f>
        <v>29000000</v>
      </c>
      <c r="H66" s="8">
        <f>-(5*B66*E66^4)/(384*G66*F66)</f>
        <v>-1.2210316211773105</v>
      </c>
      <c r="I66" s="7">
        <f>(B66*E66/2)*(E66/2)</f>
        <v>87120</v>
      </c>
      <c r="J66" s="7">
        <f>(I66*(D66/2))/F66</f>
        <v>23167.645429362878</v>
      </c>
    </row>
    <row r="69" spans="2:14">
      <c r="C69" s="6" t="s">
        <v>11</v>
      </c>
    </row>
    <row r="71" spans="2:14">
      <c r="B71" s="8" t="s">
        <v>18</v>
      </c>
      <c r="C71" s="8" t="s">
        <v>12</v>
      </c>
      <c r="D71" s="8" t="s">
        <v>13</v>
      </c>
      <c r="E71" s="8" t="s">
        <v>3</v>
      </c>
      <c r="F71" s="8" t="s">
        <v>5</v>
      </c>
      <c r="G71" s="8" t="s">
        <v>4</v>
      </c>
      <c r="H71" s="8" t="s">
        <v>16</v>
      </c>
      <c r="I71" s="8" t="s">
        <v>8</v>
      </c>
    </row>
    <row r="72" spans="2:14">
      <c r="B72" s="18">
        <v>3</v>
      </c>
      <c r="C72" s="18">
        <v>2.5</v>
      </c>
      <c r="D72" s="18">
        <v>150</v>
      </c>
      <c r="E72" s="8">
        <f>PI()*C72^4/64</f>
        <v>1.9174759848570515</v>
      </c>
      <c r="F72" s="18">
        <f>29*10^6</f>
        <v>29000000</v>
      </c>
      <c r="G72" s="8">
        <f>-(5*B72*D72^4)/(384*F72*E72)</f>
        <v>-0.35562897628809714</v>
      </c>
      <c r="H72" s="8">
        <f>(B72*D72)/2*(D72/2)</f>
        <v>16875</v>
      </c>
      <c r="I72" s="8">
        <f>H72*(C72/2)/E72</f>
        <v>11000.789666511806</v>
      </c>
    </row>
    <row r="77" spans="2:14">
      <c r="C77" s="6"/>
      <c r="D77" s="6"/>
      <c r="E77" s="6"/>
      <c r="F77" s="6"/>
      <c r="G77" s="6"/>
    </row>
    <row r="79" spans="2:14">
      <c r="C79" s="1"/>
      <c r="D79" s="1"/>
      <c r="E79" s="1"/>
      <c r="F79" s="1"/>
      <c r="G79" s="1"/>
      <c r="H79" s="3"/>
      <c r="I79" s="1"/>
      <c r="J79" s="1"/>
    </row>
    <row r="80" spans="2:14">
      <c r="C80" s="6"/>
      <c r="D80" s="6"/>
      <c r="E80" s="6"/>
      <c r="F80" s="6"/>
      <c r="G80" s="6"/>
      <c r="H80" s="5"/>
      <c r="I80" s="5"/>
      <c r="M80" s="3"/>
      <c r="N80" s="1"/>
    </row>
    <row r="81" spans="2:12">
      <c r="L81" s="11"/>
    </row>
    <row r="82" spans="2:12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2"/>
    </row>
    <row r="83" spans="2:12">
      <c r="B83" s="19"/>
      <c r="C83" s="20"/>
      <c r="D83" s="20"/>
      <c r="E83" s="20"/>
      <c r="F83" s="20"/>
      <c r="G83" s="13"/>
      <c r="H83" s="19"/>
      <c r="I83" s="13"/>
      <c r="J83" s="13"/>
      <c r="K83" s="13"/>
      <c r="L83" s="13"/>
    </row>
    <row r="87" spans="2:12">
      <c r="C87" s="6"/>
      <c r="D87" s="6"/>
      <c r="E87" s="6"/>
      <c r="F87" s="6"/>
      <c r="G87" s="6"/>
      <c r="H87" s="5"/>
      <c r="I87" s="5"/>
    </row>
    <row r="89" spans="2:12"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2:12">
      <c r="B90" s="19"/>
      <c r="C90" s="20"/>
      <c r="D90" s="20"/>
      <c r="E90" s="20"/>
      <c r="F90" s="20"/>
      <c r="G90" s="13"/>
      <c r="H90" s="19"/>
      <c r="I90" s="13"/>
      <c r="J90" s="13"/>
      <c r="K90" s="13"/>
    </row>
    <row r="91" spans="2:12">
      <c r="C91" s="14"/>
      <c r="D91" s="14"/>
      <c r="E91" s="14"/>
      <c r="F91" s="14"/>
      <c r="G91" s="14"/>
      <c r="H91" s="14"/>
      <c r="I91" s="14"/>
    </row>
    <row r="95" spans="2:12">
      <c r="C95" s="6"/>
    </row>
    <row r="97" spans="2:10">
      <c r="B97" s="1"/>
      <c r="C97" s="1"/>
      <c r="D97" s="1"/>
      <c r="E97" s="1"/>
      <c r="F97" s="1"/>
      <c r="G97" s="1"/>
      <c r="H97" s="1"/>
      <c r="I97" s="1"/>
      <c r="J97" s="1"/>
    </row>
    <row r="98" spans="2:10">
      <c r="B98" s="1"/>
      <c r="C98" s="1"/>
      <c r="D98" s="1"/>
      <c r="E98" s="1"/>
      <c r="F98" s="1"/>
      <c r="G98" s="1"/>
      <c r="H98" s="1"/>
      <c r="I98" s="1"/>
      <c r="J98" s="1"/>
    </row>
    <row r="99" spans="2:10">
      <c r="B99" s="1"/>
      <c r="C99" s="1"/>
      <c r="D99" s="1"/>
      <c r="E99" s="1"/>
      <c r="F99" s="1"/>
      <c r="G99" s="1"/>
      <c r="H99" s="1"/>
      <c r="I99" s="1"/>
      <c r="J99" s="1"/>
    </row>
    <row r="100" spans="2:10">
      <c r="B100" s="1"/>
      <c r="C100" s="1"/>
      <c r="D100" s="1"/>
      <c r="E100" s="1"/>
      <c r="F100" s="1"/>
      <c r="G100" s="1"/>
      <c r="H100" s="1"/>
      <c r="I100" s="1"/>
      <c r="J100" s="1"/>
    </row>
    <row r="101" spans="2:10">
      <c r="B101" s="1"/>
      <c r="C101" s="1"/>
      <c r="D101" s="1"/>
      <c r="E101" s="1"/>
      <c r="F101" s="1"/>
      <c r="G101" s="1"/>
      <c r="H101" s="1"/>
      <c r="I101" s="1"/>
      <c r="J101" s="1"/>
    </row>
    <row r="102" spans="2:10">
      <c r="B102" s="1"/>
      <c r="C102" s="1"/>
      <c r="D102" s="1"/>
      <c r="E102" s="1"/>
      <c r="F102" s="1"/>
      <c r="G102" s="1"/>
      <c r="H102" s="1"/>
      <c r="I102" s="1"/>
      <c r="J102" s="1"/>
    </row>
    <row r="103" spans="2:10">
      <c r="B103" s="1"/>
      <c r="C103" s="1"/>
      <c r="D103" s="1"/>
      <c r="E103" s="1"/>
      <c r="F103" s="1"/>
      <c r="G103" s="1"/>
      <c r="H103" s="1"/>
      <c r="I103" s="1"/>
      <c r="J103" s="1"/>
    </row>
    <row r="104" spans="2:10">
      <c r="B104" s="1"/>
      <c r="C104" s="1"/>
      <c r="D104" s="1"/>
      <c r="E104" s="1"/>
      <c r="F104" s="1"/>
      <c r="G104" s="1"/>
      <c r="H104" s="1"/>
      <c r="I104" s="1"/>
      <c r="J104" s="1"/>
    </row>
    <row r="105" spans="2:10">
      <c r="B105" s="1"/>
      <c r="C105" s="1"/>
      <c r="D105" s="1"/>
      <c r="E105" s="1"/>
      <c r="F105" s="1"/>
      <c r="G105" s="1"/>
      <c r="H105" s="1"/>
      <c r="I105" s="1"/>
      <c r="J105" s="1"/>
    </row>
    <row r="106" spans="2:10">
      <c r="B106" s="1"/>
      <c r="C106" s="1"/>
      <c r="D106" s="1"/>
      <c r="E106" s="1"/>
      <c r="F106" s="1"/>
      <c r="G106" s="1"/>
      <c r="H106" s="1"/>
      <c r="I106" s="1"/>
      <c r="J106" s="1"/>
    </row>
  </sheetData>
  <mergeCells count="3">
    <mergeCell ref="C4:H4"/>
    <mergeCell ref="C54:I54"/>
    <mergeCell ref="C31:I31"/>
  </mergeCells>
  <pageMargins left="0.7" right="0.7" top="0.75" bottom="0.75" header="0.3" footer="0.3"/>
  <pageSetup scale="58" orientation="landscape" r:id="rId1"/>
  <ignoredErrors>
    <ignoredError sqref="H11 F29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willie</dc:creator>
  <cp:lastModifiedBy>Geri</cp:lastModifiedBy>
  <cp:lastPrinted>2010-09-02T16:40:20Z</cp:lastPrinted>
  <dcterms:created xsi:type="dcterms:W3CDTF">2010-08-12T13:15:45Z</dcterms:created>
  <dcterms:modified xsi:type="dcterms:W3CDTF">2012-06-28T13:35:02Z</dcterms:modified>
</cp:coreProperties>
</file>